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a_brown_okstate_edu/Documents/Proposals/CHS Budget Template 2 yr/"/>
    </mc:Choice>
  </mc:AlternateContent>
  <xr:revisionPtr revIDLastSave="0" documentId="8_{070AF5CE-3E44-4548-A94E-9B713D8496B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F&amp;A No CS" sheetId="3" r:id="rId1"/>
    <sheet name="Rates" sheetId="6" r:id="rId2"/>
  </sheets>
  <calcPr calcId="191029" concurrentCalc="0"/>
</workbook>
</file>

<file path=xl/calcChain.xml><?xml version="1.0" encoding="utf-8"?>
<calcChain xmlns="http://schemas.openxmlformats.org/spreadsheetml/2006/main">
  <c r="H91" i="3" l="1"/>
  <c r="I50" i="3"/>
  <c r="I51" i="3"/>
  <c r="I74" i="3"/>
  <c r="I91" i="3"/>
  <c r="H15" i="3"/>
  <c r="I52" i="3"/>
  <c r="I75" i="3"/>
  <c r="I93" i="3"/>
  <c r="H16" i="3"/>
  <c r="H29" i="3"/>
  <c r="I89" i="3"/>
  <c r="D32" i="3"/>
  <c r="H32" i="3"/>
  <c r="H38" i="3"/>
  <c r="I20" i="3"/>
  <c r="I27" i="3"/>
  <c r="H50" i="3"/>
  <c r="H51" i="3"/>
  <c r="H74" i="3"/>
  <c r="G15" i="3"/>
  <c r="I15" i="3"/>
  <c r="H52" i="3"/>
  <c r="H75" i="3"/>
  <c r="H93" i="3"/>
  <c r="G16" i="3"/>
  <c r="I16" i="3"/>
  <c r="I29" i="3"/>
  <c r="H89" i="3"/>
  <c r="G32" i="3"/>
  <c r="I32" i="3"/>
  <c r="I38" i="3"/>
  <c r="G29" i="3"/>
  <c r="G38" i="3"/>
  <c r="D85" i="3"/>
  <c r="D75" i="3"/>
  <c r="D69" i="3"/>
  <c r="D63" i="3"/>
  <c r="D52" i="3"/>
  <c r="D57" i="3"/>
  <c r="I57" i="3"/>
  <c r="I63" i="3"/>
  <c r="I69" i="3"/>
  <c r="D79" i="3"/>
  <c r="I79" i="3"/>
  <c r="I85" i="3"/>
  <c r="H30" i="3"/>
  <c r="H42" i="3"/>
  <c r="H57" i="3"/>
  <c r="H63" i="3"/>
  <c r="H79" i="3"/>
  <c r="H85" i="3"/>
  <c r="G30" i="3"/>
  <c r="I30" i="3"/>
  <c r="I42" i="3"/>
  <c r="G42" i="3"/>
  <c r="H39" i="3"/>
  <c r="I39" i="3"/>
  <c r="G39" i="3"/>
  <c r="I40" i="3"/>
  <c r="I41" i="3"/>
  <c r="I43" i="3"/>
  <c r="H41" i="3"/>
  <c r="H43" i="3"/>
  <c r="G41" i="3"/>
  <c r="G43" i="3"/>
  <c r="B20" i="3"/>
  <c r="B21" i="3"/>
  <c r="B22" i="3"/>
  <c r="B23" i="3"/>
  <c r="B24" i="3"/>
  <c r="B25" i="3"/>
  <c r="B26" i="3"/>
  <c r="B27" i="3"/>
  <c r="B16" i="3"/>
  <c r="B17" i="3"/>
  <c r="B18" i="3"/>
  <c r="B19" i="3"/>
  <c r="B30" i="3"/>
  <c r="B31" i="3"/>
  <c r="B32" i="3"/>
  <c r="B33" i="3"/>
  <c r="I26" i="3"/>
  <c r="I25" i="3"/>
  <c r="I24" i="3"/>
  <c r="I23" i="3"/>
  <c r="I22" i="3"/>
  <c r="I21" i="3"/>
  <c r="I55" i="3"/>
  <c r="I56" i="3"/>
  <c r="I62" i="3"/>
  <c r="I78" i="3"/>
  <c r="I84" i="3"/>
  <c r="I68" i="3"/>
  <c r="H56" i="3"/>
  <c r="H62" i="3"/>
  <c r="H78" i="3"/>
  <c r="H84" i="3"/>
  <c r="I17" i="3"/>
  <c r="I18" i="3"/>
  <c r="I19" i="3"/>
  <c r="I59" i="3"/>
  <c r="I65" i="3"/>
  <c r="I81" i="3"/>
  <c r="I87" i="3"/>
  <c r="I95" i="3"/>
  <c r="H59" i="3"/>
  <c r="H65" i="3"/>
  <c r="H81" i="3"/>
  <c r="H87" i="3"/>
  <c r="H95" i="3"/>
  <c r="C84" i="3"/>
  <c r="K81" i="3"/>
  <c r="C78" i="3"/>
  <c r="C74" i="3"/>
  <c r="I71" i="3"/>
  <c r="H68" i="3"/>
  <c r="H69" i="3"/>
  <c r="H71" i="3"/>
  <c r="C68" i="3"/>
  <c r="C62" i="3"/>
  <c r="C56" i="3"/>
  <c r="C55" i="3"/>
  <c r="C54" i="3"/>
  <c r="C51" i="3"/>
  <c r="C50" i="3"/>
  <c r="C49" i="3"/>
  <c r="I31" i="3"/>
  <c r="I34" i="3"/>
  <c r="H34" i="3"/>
  <c r="G34" i="3"/>
</calcChain>
</file>

<file path=xl/sharedStrings.xml><?xml version="1.0" encoding="utf-8"?>
<sst xmlns="http://schemas.openxmlformats.org/spreadsheetml/2006/main" count="113" uniqueCount="95">
  <si>
    <t>TABLE I.  OVERALL PROJECT BUDGET</t>
  </si>
  <si>
    <t>PROPOSAL NUMBER:</t>
  </si>
  <si>
    <t>Principal Investigators:</t>
  </si>
  <si>
    <t>Institution:</t>
  </si>
  <si>
    <t>Oklahoma State University</t>
  </si>
  <si>
    <t>Starting Date:</t>
  </si>
  <si>
    <t>Duration:</t>
  </si>
  <si>
    <t>BUDGET SUMMARY</t>
  </si>
  <si>
    <t>Description</t>
  </si>
  <si>
    <t>Detailed at Table II</t>
  </si>
  <si>
    <t>Attend meetings, conferences</t>
  </si>
  <si>
    <t>MODIFIED TOTAL DIRECT COSTS (MTDC)</t>
  </si>
  <si>
    <t>TOTAL PROJECT COSTS</t>
  </si>
  <si>
    <t>TABLE II.  SALARIES, WAGES AND EMPLOYEE BENEFITS</t>
  </si>
  <si>
    <t>Number</t>
  </si>
  <si>
    <t xml:space="preserve">Percent </t>
  </si>
  <si>
    <t>Months</t>
  </si>
  <si>
    <t>Time</t>
  </si>
  <si>
    <t>Name/Position</t>
  </si>
  <si>
    <t xml:space="preserve"> </t>
  </si>
  <si>
    <t>Subtotal, Senior Personnel</t>
  </si>
  <si>
    <t>Subtotal, Post Doc Fellow</t>
  </si>
  <si>
    <t>Subtotal, Graduate Students</t>
  </si>
  <si>
    <t>Post Doc Fellow</t>
  </si>
  <si>
    <t>Total Salaries, Wages and Employee Benefits</t>
  </si>
  <si>
    <t>Total Employee Benefits</t>
  </si>
  <si>
    <t>Sponsor</t>
  </si>
  <si>
    <t>of MTDC</t>
  </si>
  <si>
    <t>Total Salaries and Wages</t>
  </si>
  <si>
    <t xml:space="preserve">     Year 1 benefits calculated at the rate of </t>
  </si>
  <si>
    <t>Total</t>
  </si>
  <si>
    <t>Name, Associate Professor (PI)</t>
  </si>
  <si>
    <t>24 Months</t>
  </si>
  <si>
    <t xml:space="preserve">Base </t>
  </si>
  <si>
    <t>Pay Rate</t>
  </si>
  <si>
    <t>Items greater than $5,000</t>
  </si>
  <si>
    <t>**OSU negotiates the F&amp;A rate with the Office of Naval Research (ONR) and the actual negotiated rate, at the time of award, shall be used if awarded.</t>
  </si>
  <si>
    <t>Non-inventory equipment items</t>
  </si>
  <si>
    <t>*OSU’s fringe benefit rates are negotiated annually with the Office of Naval Research (ONR) and the actual negotiated rate, at the time of expenditure, will be used if awarded.</t>
  </si>
  <si>
    <t>Graduate Research Associates</t>
  </si>
  <si>
    <t>Graduate Research Assistants</t>
  </si>
  <si>
    <t>Graduate Student Salary - for use in calculation of Tuition Support</t>
  </si>
  <si>
    <t>of Grad Std Salary</t>
  </si>
  <si>
    <t>Subtotal, Undergraduate Students</t>
  </si>
  <si>
    <t>Undergraduate Research Assistant</t>
  </si>
  <si>
    <t xml:space="preserve">Project Title:  </t>
  </si>
  <si>
    <t>Subtotal, Staff</t>
  </si>
  <si>
    <t>Staff</t>
  </si>
  <si>
    <t>January 1, 2021 (contract will cite official date)</t>
  </si>
  <si>
    <t>College of Education and Human Sciences</t>
  </si>
  <si>
    <t>Year One</t>
  </si>
  <si>
    <t>Year Two</t>
  </si>
  <si>
    <t>Duplication, copies, reproductions, etc.</t>
  </si>
  <si>
    <t xml:space="preserve">     Year 2 benefits calculated at the rate of </t>
  </si>
  <si>
    <t>Salaries</t>
  </si>
  <si>
    <t>Employee Benefits* &amp; FICA</t>
  </si>
  <si>
    <t>Travel - Domestic</t>
  </si>
  <si>
    <t>Travel - International</t>
  </si>
  <si>
    <t>Materials &amp; Supplies</t>
  </si>
  <si>
    <t xml:space="preserve">Laboratory Supplies </t>
  </si>
  <si>
    <t>Instrumentation &amp; Equipment</t>
  </si>
  <si>
    <t>Computers</t>
  </si>
  <si>
    <t>Communications</t>
  </si>
  <si>
    <t>Fed-Ex, UPS, Priority Mail</t>
  </si>
  <si>
    <t>Long Distance Charges</t>
  </si>
  <si>
    <t>Publications</t>
  </si>
  <si>
    <t>Services</t>
  </si>
  <si>
    <t>Repair shop, Physical Plant, etc.</t>
  </si>
  <si>
    <t>Subcontracts (Initial $25,000)</t>
  </si>
  <si>
    <t>Equipment</t>
  </si>
  <si>
    <t>F&amp;A Costs**</t>
  </si>
  <si>
    <t>Tuition (GRA Support)</t>
  </si>
  <si>
    <t>Subcontracts (Amount &gt; $25,000)</t>
  </si>
  <si>
    <t>Computer &amp; Data Processing Supplies</t>
  </si>
  <si>
    <t>Educational Supplies</t>
  </si>
  <si>
    <t>OSU Direct Costs:</t>
  </si>
  <si>
    <t>Consortium Direct Costs:</t>
  </si>
  <si>
    <t>Consortium Indirect Costs:</t>
  </si>
  <si>
    <t>Subtotal:</t>
  </si>
  <si>
    <t>OSU Indirect Costs:</t>
  </si>
  <si>
    <t>Total Project Costs:</t>
  </si>
  <si>
    <t>Current Rates</t>
  </si>
  <si>
    <t>Fringe Benefits</t>
  </si>
  <si>
    <t>Faculty</t>
  </si>
  <si>
    <t>F&amp;A Rate</t>
  </si>
  <si>
    <t>RI</t>
  </si>
  <si>
    <t>Post Doc</t>
  </si>
  <si>
    <t>RS On Campus</t>
  </si>
  <si>
    <t>RS Off Campus</t>
  </si>
  <si>
    <t>GRA</t>
  </si>
  <si>
    <t>OT/EX On Campus</t>
  </si>
  <si>
    <t>Undergraduate</t>
  </si>
  <si>
    <t>OT/EX Off Campus</t>
  </si>
  <si>
    <t xml:space="preserve">Tuition Remission </t>
  </si>
  <si>
    <t>OM-22-RS-XXX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</si>
</sst>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\ ;\(&quot;$&quot;#,##0\)"/>
    <numFmt numFmtId="165" formatCode="&quot;$&quot;#,##0.00\ ;\(&quot;$&quot;#,##0.00\)"/>
    <numFmt numFmtId="166" formatCode="0.0%"/>
    <numFmt numFmtId="167" formatCode="#.\ "/>
  </numFmts>
  <fonts count="13" x14ac:knownFonts="1">
    <font>
      <sz val="10"/>
      <color indexed="24"/>
      <name val="Arial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24"/>
      <name val="Times New Roman"/>
      <family val="1"/>
    </font>
    <font>
      <b/>
      <sz val="12"/>
      <color indexed="2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11" fillId="0" borderId="0" applyFont="0" applyFill="0" applyBorder="0" applyAlignment="0" applyProtection="0"/>
    <xf numFmtId="0" fontId="11" fillId="0" borderId="1" applyNumberFormat="0" applyFont="0" applyFill="0" applyAlignment="0" applyProtection="0"/>
    <xf numFmtId="0" fontId="11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4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7" fillId="0" borderId="0" xfId="0" applyNumberFormat="1" applyFont="1"/>
    <xf numFmtId="0" fontId="6" fillId="0" borderId="2" xfId="0" applyFont="1" applyBorder="1" applyAlignment="1">
      <alignment horizontal="center"/>
    </xf>
    <xf numFmtId="164" fontId="7" fillId="0" borderId="0" xfId="0" applyNumberFormat="1" applyFont="1"/>
    <xf numFmtId="164" fontId="7" fillId="0" borderId="3" xfId="0" applyNumberFormat="1" applyFont="1" applyBorder="1"/>
    <xf numFmtId="164" fontId="6" fillId="0" borderId="0" xfId="0" applyNumberFormat="1" applyFont="1"/>
    <xf numFmtId="0" fontId="7" fillId="0" borderId="0" xfId="0" applyFont="1" applyBorder="1"/>
    <xf numFmtId="0" fontId="7" fillId="0" borderId="3" xfId="0" applyFont="1" applyBorder="1"/>
    <xf numFmtId="0" fontId="6" fillId="0" borderId="0" xfId="0" applyFont="1" applyAlignment="1">
      <alignment horizontal="center"/>
    </xf>
    <xf numFmtId="166" fontId="7" fillId="0" borderId="0" xfId="0" applyNumberFormat="1" applyFont="1"/>
    <xf numFmtId="164" fontId="7" fillId="0" borderId="0" xfId="2" applyNumberFormat="1" applyFont="1"/>
    <xf numFmtId="0" fontId="7" fillId="0" borderId="0" xfId="0" applyFont="1" applyAlignment="1">
      <alignment horizontal="right"/>
    </xf>
    <xf numFmtId="9" fontId="7" fillId="0" borderId="0" xfId="0" applyNumberFormat="1" applyFont="1"/>
    <xf numFmtId="0" fontId="7" fillId="0" borderId="0" xfId="0" quotePrefix="1" applyFont="1"/>
    <xf numFmtId="164" fontId="6" fillId="0" borderId="0" xfId="0" applyNumberFormat="1" applyFont="1" applyBorder="1"/>
    <xf numFmtId="164" fontId="6" fillId="0" borderId="3" xfId="0" applyNumberFormat="1" applyFont="1" applyBorder="1"/>
    <xf numFmtId="164" fontId="6" fillId="0" borderId="11" xfId="0" applyNumberFormat="1" applyFont="1" applyBorder="1"/>
    <xf numFmtId="10" fontId="8" fillId="0" borderId="0" xfId="8" applyFont="1" applyAlignment="1">
      <alignment horizontal="left"/>
    </xf>
    <xf numFmtId="0" fontId="8" fillId="0" borderId="0" xfId="0" applyFont="1"/>
    <xf numFmtId="0" fontId="8" fillId="0" borderId="0" xfId="0" quotePrefix="1" applyFont="1"/>
    <xf numFmtId="0" fontId="9" fillId="0" borderId="0" xfId="0" applyFont="1"/>
    <xf numFmtId="164" fontId="6" fillId="0" borderId="12" xfId="0" applyNumberFormat="1" applyFont="1" applyBorder="1"/>
    <xf numFmtId="10" fontId="7" fillId="0" borderId="0" xfId="0" applyNumberFormat="1" applyFont="1"/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164" fontId="7" fillId="0" borderId="0" xfId="0" applyNumberFormat="1" applyFont="1"/>
    <xf numFmtId="164" fontId="7" fillId="0" borderId="3" xfId="0" applyNumberFormat="1" applyFont="1" applyBorder="1"/>
    <xf numFmtId="164" fontId="6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right"/>
    </xf>
    <xf numFmtId="164" fontId="6" fillId="0" borderId="0" xfId="0" applyNumberFormat="1" applyFont="1" applyBorder="1"/>
    <xf numFmtId="164" fontId="6" fillId="0" borderId="12" xfId="0" applyNumberFormat="1" applyFont="1" applyBorder="1"/>
    <xf numFmtId="167" fontId="7" fillId="0" borderId="0" xfId="0" quotePrefix="1" applyNumberFormat="1" applyFont="1"/>
    <xf numFmtId="0" fontId="12" fillId="0" borderId="0" xfId="0" applyFont="1" applyAlignment="1">
      <alignment horizontal="center"/>
    </xf>
    <xf numFmtId="166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164" fontId="7" fillId="0" borderId="0" xfId="0" applyNumberFormat="1" applyFont="1" applyBorder="1"/>
    <xf numFmtId="0" fontId="11" fillId="0" borderId="0" xfId="10"/>
    <xf numFmtId="0" fontId="7" fillId="0" borderId="0" xfId="10" applyFont="1"/>
    <xf numFmtId="167" fontId="7" fillId="0" borderId="0" xfId="10" quotePrefix="1" applyNumberFormat="1" applyFont="1"/>
    <xf numFmtId="0" fontId="12" fillId="0" borderId="0" xfId="10" applyFont="1" applyAlignment="1">
      <alignment horizontal="center"/>
    </xf>
    <xf numFmtId="0" fontId="7" fillId="0" borderId="0" xfId="10" applyFont="1" applyFill="1"/>
    <xf numFmtId="0" fontId="0" fillId="0" borderId="0" xfId="0" applyAlignment="1">
      <alignment horizontal="center"/>
    </xf>
    <xf numFmtId="0" fontId="11" fillId="0" borderId="5" xfId="0" applyFont="1" applyBorder="1"/>
    <xf numFmtId="10" fontId="11" fillId="0" borderId="6" xfId="8" applyFont="1" applyBorder="1"/>
    <xf numFmtId="0" fontId="11" fillId="0" borderId="0" xfId="0" applyFont="1" applyBorder="1"/>
    <xf numFmtId="10" fontId="11" fillId="0" borderId="8" xfId="8" applyFont="1" applyBorder="1"/>
    <xf numFmtId="0" fontId="11" fillId="0" borderId="3" xfId="0" applyFont="1" applyBorder="1"/>
    <xf numFmtId="10" fontId="11" fillId="0" borderId="10" xfId="8" applyFont="1" applyBorder="1"/>
    <xf numFmtId="0" fontId="0" fillId="0" borderId="0" xfId="0" applyAlignment="1">
      <alignment textRotation="90"/>
    </xf>
    <xf numFmtId="0" fontId="11" fillId="0" borderId="0" xfId="0" applyFont="1"/>
    <xf numFmtId="0" fontId="0" fillId="0" borderId="13" xfId="0" applyBorder="1"/>
    <xf numFmtId="0" fontId="0" fillId="0" borderId="14" xfId="0" applyBorder="1"/>
    <xf numFmtId="10" fontId="0" fillId="0" borderId="15" xfId="8" applyFont="1" applyBorder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</cellXfs>
  <cellStyles count="11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 2" xfId="10" xr:uid="{00000000-0005-0000-0000-000033000000}"/>
    <cellStyle name="Percent" xfId="8" builtinId="5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080C6-7692-4D7D-AF51-6BDF6FE2CBD9}">
  <sheetPr>
    <pageSetUpPr fitToPage="1"/>
  </sheetPr>
  <dimension ref="A1:L101"/>
  <sheetViews>
    <sheetView tabSelected="1" workbookViewId="0">
      <selection activeCell="H1" sqref="H1"/>
    </sheetView>
  </sheetViews>
  <sheetFormatPr defaultColWidth="10.42578125" defaultRowHeight="15.75" x14ac:dyDescent="0.25"/>
  <cols>
    <col min="1" max="1" width="9" style="31" customWidth="1"/>
    <col min="2" max="2" width="8.5703125" style="31" customWidth="1"/>
    <col min="3" max="3" width="39" style="1" customWidth="1"/>
    <col min="4" max="5" width="14.42578125" style="1" customWidth="1"/>
    <col min="6" max="16384" width="10.42578125" style="1"/>
  </cols>
  <sheetData>
    <row r="1" spans="1:11" ht="18.75" x14ac:dyDescent="0.3">
      <c r="C1" s="5" t="s">
        <v>0</v>
      </c>
      <c r="D1" s="6"/>
      <c r="E1" s="7"/>
      <c r="F1" s="7"/>
      <c r="G1" s="7"/>
      <c r="H1" s="7"/>
      <c r="I1" s="7"/>
      <c r="J1" s="7"/>
      <c r="K1" s="7"/>
    </row>
    <row r="2" spans="1:11" ht="6" customHeight="1" x14ac:dyDescent="0.25"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C3" s="6" t="s">
        <v>45</v>
      </c>
      <c r="D3" s="6"/>
      <c r="E3" s="6"/>
      <c r="F3" s="7"/>
      <c r="G3" s="7"/>
      <c r="H3" s="7"/>
      <c r="I3" s="7"/>
      <c r="J3" s="7"/>
      <c r="K3" s="7"/>
    </row>
    <row r="4" spans="1:11" ht="6" customHeight="1" x14ac:dyDescent="0.25">
      <c r="C4" s="7"/>
      <c r="D4" s="7"/>
      <c r="E4" s="6"/>
      <c r="F4" s="7"/>
      <c r="G4" s="7"/>
      <c r="H4" s="7"/>
      <c r="I4" s="7"/>
      <c r="J4" s="7"/>
      <c r="K4" s="7"/>
    </row>
    <row r="5" spans="1:11" x14ac:dyDescent="0.25">
      <c r="C5" s="6" t="s">
        <v>1</v>
      </c>
      <c r="D5" s="33" t="s">
        <v>94</v>
      </c>
      <c r="E5" s="6"/>
      <c r="F5" s="7"/>
      <c r="G5" s="7"/>
      <c r="H5" s="7"/>
      <c r="I5" s="7"/>
      <c r="J5" s="7"/>
      <c r="K5" s="7"/>
    </row>
    <row r="6" spans="1:11" x14ac:dyDescent="0.25">
      <c r="C6" s="7" t="s">
        <v>2</v>
      </c>
      <c r="D6" s="7" t="s">
        <v>31</v>
      </c>
      <c r="E6" s="7"/>
      <c r="F6" s="7"/>
      <c r="G6" s="7"/>
      <c r="H6" s="7"/>
      <c r="I6" s="7"/>
      <c r="J6" s="7"/>
      <c r="K6" s="7"/>
    </row>
    <row r="7" spans="1:11" x14ac:dyDescent="0.25">
      <c r="C7" s="7"/>
      <c r="D7" s="7" t="s">
        <v>31</v>
      </c>
      <c r="E7" s="7"/>
      <c r="F7" s="7"/>
      <c r="G7" s="7"/>
      <c r="H7" s="7"/>
      <c r="I7" s="7"/>
      <c r="J7" s="7"/>
      <c r="K7" s="7"/>
    </row>
    <row r="8" spans="1:11" x14ac:dyDescent="0.25">
      <c r="C8" s="7" t="s">
        <v>3</v>
      </c>
      <c r="D8" s="7" t="s">
        <v>49</v>
      </c>
      <c r="E8" s="7"/>
      <c r="F8" s="7"/>
      <c r="G8" s="7"/>
      <c r="H8" s="7"/>
      <c r="I8" s="7"/>
      <c r="J8" s="7"/>
      <c r="K8" s="7"/>
    </row>
    <row r="9" spans="1:11" x14ac:dyDescent="0.25">
      <c r="C9" s="7"/>
      <c r="D9" s="7" t="s">
        <v>4</v>
      </c>
      <c r="E9" s="7"/>
      <c r="F9" s="7"/>
      <c r="G9" s="7"/>
      <c r="H9" s="7"/>
      <c r="I9" s="7"/>
      <c r="J9" s="7"/>
      <c r="K9" s="7"/>
    </row>
    <row r="10" spans="1:11" x14ac:dyDescent="0.25">
      <c r="C10" s="7" t="s">
        <v>5</v>
      </c>
      <c r="D10" s="8" t="s">
        <v>48</v>
      </c>
      <c r="E10" s="7"/>
      <c r="F10" s="7"/>
      <c r="G10" s="7"/>
      <c r="H10" s="7"/>
      <c r="I10" s="7"/>
      <c r="J10" s="7"/>
      <c r="K10" s="7"/>
    </row>
    <row r="11" spans="1:11" x14ac:dyDescent="0.25">
      <c r="C11" s="7" t="s">
        <v>6</v>
      </c>
      <c r="D11" s="7" t="s">
        <v>32</v>
      </c>
      <c r="E11" s="7"/>
      <c r="F11" s="7"/>
      <c r="G11" s="7"/>
      <c r="H11" s="7"/>
      <c r="I11" s="7"/>
      <c r="J11" s="7"/>
      <c r="K11" s="7"/>
    </row>
    <row r="12" spans="1:11" x14ac:dyDescent="0.25">
      <c r="C12" s="7"/>
      <c r="D12" s="7"/>
      <c r="E12" s="7"/>
      <c r="F12" s="7"/>
      <c r="G12" s="15" t="s">
        <v>50</v>
      </c>
      <c r="H12" s="15" t="s">
        <v>51</v>
      </c>
      <c r="I12" s="15" t="s">
        <v>30</v>
      </c>
    </row>
    <row r="13" spans="1:11" ht="16.5" thickBot="1" x14ac:dyDescent="0.3">
      <c r="C13" s="6" t="s">
        <v>7</v>
      </c>
      <c r="D13" s="6" t="s">
        <v>8</v>
      </c>
      <c r="E13" s="7"/>
      <c r="F13" s="7"/>
      <c r="G13" s="9" t="s">
        <v>26</v>
      </c>
      <c r="H13" s="9" t="s">
        <v>26</v>
      </c>
      <c r="I13" s="9" t="s">
        <v>26</v>
      </c>
    </row>
    <row r="14" spans="1:11" ht="16.5" thickTop="1" x14ac:dyDescent="0.25">
      <c r="C14" s="7"/>
      <c r="D14" s="7"/>
      <c r="E14" s="7"/>
      <c r="F14" s="7"/>
      <c r="G14" s="6"/>
      <c r="H14" s="6"/>
      <c r="I14" s="7"/>
    </row>
    <row r="15" spans="1:11" x14ac:dyDescent="0.25">
      <c r="A15" s="50"/>
      <c r="B15" s="52">
        <v>1</v>
      </c>
      <c r="C15" s="51" t="s">
        <v>54</v>
      </c>
      <c r="D15" s="51" t="s">
        <v>9</v>
      </c>
      <c r="E15" s="7"/>
      <c r="F15" s="7"/>
      <c r="G15" s="10">
        <f>H91</f>
        <v>0</v>
      </c>
      <c r="H15" s="10">
        <f>I91</f>
        <v>0</v>
      </c>
      <c r="I15" s="10">
        <f t="shared" ref="I15:I27" si="0">+G15+H15</f>
        <v>0</v>
      </c>
    </row>
    <row r="16" spans="1:11" x14ac:dyDescent="0.25">
      <c r="A16" s="53">
        <v>602700</v>
      </c>
      <c r="B16" s="52">
        <f>B15+1</f>
        <v>2</v>
      </c>
      <c r="C16" s="51" t="s">
        <v>55</v>
      </c>
      <c r="D16" s="51" t="s">
        <v>9</v>
      </c>
      <c r="E16" s="7"/>
      <c r="F16" s="7"/>
      <c r="G16" s="10">
        <f>H93</f>
        <v>0</v>
      </c>
      <c r="H16" s="10">
        <f>I93</f>
        <v>0</v>
      </c>
      <c r="I16" s="10">
        <f t="shared" si="0"/>
        <v>0</v>
      </c>
    </row>
    <row r="17" spans="1:9" x14ac:dyDescent="0.25">
      <c r="A17" s="53">
        <v>705000</v>
      </c>
      <c r="B17" s="52">
        <f t="shared" ref="B17:B27" si="1">B16+1</f>
        <v>3</v>
      </c>
      <c r="C17" s="51" t="s">
        <v>56</v>
      </c>
      <c r="D17" s="51" t="s">
        <v>10</v>
      </c>
      <c r="E17" s="7"/>
      <c r="F17" s="7"/>
      <c r="G17" s="10">
        <v>0</v>
      </c>
      <c r="H17" s="10">
        <v>0</v>
      </c>
      <c r="I17" s="10">
        <f t="shared" si="0"/>
        <v>0</v>
      </c>
    </row>
    <row r="18" spans="1:9" x14ac:dyDescent="0.25">
      <c r="A18" s="53">
        <v>705300</v>
      </c>
      <c r="B18" s="52">
        <f t="shared" si="1"/>
        <v>4</v>
      </c>
      <c r="C18" s="51" t="s">
        <v>57</v>
      </c>
      <c r="D18" s="51" t="s">
        <v>10</v>
      </c>
      <c r="E18" s="7"/>
      <c r="F18" s="7"/>
      <c r="G18" s="10">
        <v>0</v>
      </c>
      <c r="H18" s="10">
        <v>0</v>
      </c>
      <c r="I18" s="10">
        <f t="shared" si="0"/>
        <v>0</v>
      </c>
    </row>
    <row r="19" spans="1:9" x14ac:dyDescent="0.25">
      <c r="A19" s="53">
        <v>703300</v>
      </c>
      <c r="B19" s="52">
        <f t="shared" si="1"/>
        <v>5</v>
      </c>
      <c r="C19" s="51" t="s">
        <v>58</v>
      </c>
      <c r="D19" s="51" t="s">
        <v>74</v>
      </c>
      <c r="E19" s="7"/>
      <c r="F19" s="7"/>
      <c r="G19" s="10">
        <v>0</v>
      </c>
      <c r="H19" s="10">
        <v>0</v>
      </c>
      <c r="I19" s="10">
        <f t="shared" si="0"/>
        <v>0</v>
      </c>
    </row>
    <row r="20" spans="1:9" x14ac:dyDescent="0.25">
      <c r="A20" s="53">
        <v>703450</v>
      </c>
      <c r="B20" s="52">
        <f t="shared" si="1"/>
        <v>6</v>
      </c>
      <c r="C20" s="51" t="s">
        <v>58</v>
      </c>
      <c r="D20" s="51" t="s">
        <v>59</v>
      </c>
      <c r="E20" s="7"/>
      <c r="F20" s="7"/>
      <c r="G20" s="10">
        <v>0</v>
      </c>
      <c r="H20" s="10">
        <v>0</v>
      </c>
      <c r="I20" s="10">
        <f t="shared" si="0"/>
        <v>0</v>
      </c>
    </row>
    <row r="21" spans="1:9" x14ac:dyDescent="0.25">
      <c r="A21" s="53">
        <v>704000</v>
      </c>
      <c r="B21" s="52">
        <f t="shared" si="1"/>
        <v>7</v>
      </c>
      <c r="C21" s="51" t="s">
        <v>60</v>
      </c>
      <c r="D21" s="51" t="s">
        <v>37</v>
      </c>
      <c r="E21" s="7"/>
      <c r="F21" s="7"/>
      <c r="G21" s="36">
        <v>0</v>
      </c>
      <c r="H21" s="36">
        <v>0</v>
      </c>
      <c r="I21" s="36">
        <f t="shared" si="0"/>
        <v>0</v>
      </c>
    </row>
    <row r="22" spans="1:9" s="31" customFormat="1" x14ac:dyDescent="0.25">
      <c r="A22" s="53">
        <v>704001</v>
      </c>
      <c r="B22" s="52">
        <f t="shared" si="1"/>
        <v>8</v>
      </c>
      <c r="C22" s="51" t="s">
        <v>61</v>
      </c>
      <c r="D22" s="51" t="s">
        <v>73</v>
      </c>
      <c r="E22" s="34"/>
      <c r="F22" s="34"/>
      <c r="G22" s="36">
        <v>0</v>
      </c>
      <c r="H22" s="36">
        <v>0</v>
      </c>
      <c r="I22" s="36">
        <f t="shared" si="0"/>
        <v>0</v>
      </c>
    </row>
    <row r="23" spans="1:9" s="31" customFormat="1" x14ac:dyDescent="0.25">
      <c r="A23" s="53">
        <v>706120</v>
      </c>
      <c r="B23" s="52">
        <f t="shared" si="1"/>
        <v>9</v>
      </c>
      <c r="C23" s="51" t="s">
        <v>62</v>
      </c>
      <c r="D23" s="51" t="s">
        <v>63</v>
      </c>
      <c r="E23" s="34"/>
      <c r="F23" s="34"/>
      <c r="G23" s="36">
        <v>0</v>
      </c>
      <c r="H23" s="36">
        <v>0</v>
      </c>
      <c r="I23" s="36">
        <f t="shared" si="0"/>
        <v>0</v>
      </c>
    </row>
    <row r="24" spans="1:9" s="31" customFormat="1" x14ac:dyDescent="0.25">
      <c r="A24" s="53">
        <v>706350</v>
      </c>
      <c r="B24" s="52">
        <f t="shared" si="1"/>
        <v>10</v>
      </c>
      <c r="C24" s="51" t="s">
        <v>62</v>
      </c>
      <c r="D24" s="51" t="s">
        <v>64</v>
      </c>
      <c r="E24" s="34"/>
      <c r="F24" s="34"/>
      <c r="G24" s="36">
        <v>0</v>
      </c>
      <c r="H24" s="36">
        <v>0</v>
      </c>
      <c r="I24" s="36">
        <f t="shared" si="0"/>
        <v>0</v>
      </c>
    </row>
    <row r="25" spans="1:9" s="31" customFormat="1" x14ac:dyDescent="0.25">
      <c r="A25" s="53">
        <v>708010</v>
      </c>
      <c r="B25" s="52">
        <f t="shared" si="1"/>
        <v>11</v>
      </c>
      <c r="C25" s="51" t="s">
        <v>65</v>
      </c>
      <c r="D25" s="51" t="s">
        <v>52</v>
      </c>
      <c r="E25" s="34"/>
      <c r="F25" s="34"/>
      <c r="G25" s="36">
        <v>0</v>
      </c>
      <c r="H25" s="36">
        <v>0</v>
      </c>
      <c r="I25" s="36">
        <f t="shared" si="0"/>
        <v>0</v>
      </c>
    </row>
    <row r="26" spans="1:9" s="31" customFormat="1" x14ac:dyDescent="0.25">
      <c r="A26" s="53">
        <v>708030</v>
      </c>
      <c r="B26" s="52">
        <f t="shared" si="1"/>
        <v>12</v>
      </c>
      <c r="C26" s="54" t="s">
        <v>66</v>
      </c>
      <c r="D26" s="54" t="s">
        <v>67</v>
      </c>
      <c r="E26" s="34"/>
      <c r="F26" s="34"/>
      <c r="G26" s="36">
        <v>0</v>
      </c>
      <c r="H26" s="36">
        <v>0</v>
      </c>
      <c r="I26" s="36">
        <f t="shared" si="0"/>
        <v>0</v>
      </c>
    </row>
    <row r="27" spans="1:9" s="31" customFormat="1" x14ac:dyDescent="0.25">
      <c r="A27" s="53">
        <v>708990</v>
      </c>
      <c r="B27" s="52">
        <f t="shared" si="1"/>
        <v>13</v>
      </c>
      <c r="C27" s="51" t="s">
        <v>68</v>
      </c>
      <c r="D27" s="51"/>
      <c r="E27" s="34"/>
      <c r="F27" s="34"/>
      <c r="G27" s="37">
        <v>0</v>
      </c>
      <c r="H27" s="37">
        <v>0</v>
      </c>
      <c r="I27" s="37">
        <f t="shared" si="0"/>
        <v>0</v>
      </c>
    </row>
    <row r="28" spans="1:9" s="31" customFormat="1" ht="9" customHeight="1" x14ac:dyDescent="0.25">
      <c r="A28" s="53"/>
      <c r="B28" s="52"/>
      <c r="C28" s="51"/>
      <c r="D28" s="51"/>
      <c r="E28" s="34"/>
      <c r="F28" s="34"/>
      <c r="G28" s="49"/>
      <c r="H28" s="49"/>
      <c r="I28" s="49"/>
    </row>
    <row r="29" spans="1:9" x14ac:dyDescent="0.25">
      <c r="A29" s="33" t="s">
        <v>11</v>
      </c>
      <c r="B29" s="33"/>
      <c r="C29" s="33"/>
      <c r="D29" s="34"/>
      <c r="E29" s="7"/>
      <c r="F29" s="7"/>
      <c r="G29" s="12">
        <f>SUM(G15:G27)</f>
        <v>0</v>
      </c>
      <c r="H29" s="38">
        <f>SUM(H15:H27)</f>
        <v>0</v>
      </c>
      <c r="I29" s="38">
        <f>SUM(I15:I27)</f>
        <v>0</v>
      </c>
    </row>
    <row r="30" spans="1:9" x14ac:dyDescent="0.25">
      <c r="A30" s="44">
        <v>709315</v>
      </c>
      <c r="B30" s="43">
        <f>B26+1</f>
        <v>13</v>
      </c>
      <c r="C30" s="34" t="s">
        <v>70</v>
      </c>
      <c r="D30" s="45">
        <v>0.496</v>
      </c>
      <c r="E30" s="7" t="s">
        <v>27</v>
      </c>
      <c r="F30" s="7"/>
      <c r="G30" s="10">
        <f>ROUND(G29*$D30,0)</f>
        <v>0</v>
      </c>
      <c r="H30" s="10">
        <f>ROUND(H29*$D30,0)</f>
        <v>0</v>
      </c>
      <c r="I30" s="10">
        <f>+G30+H30</f>
        <v>0</v>
      </c>
    </row>
    <row r="31" spans="1:9" x14ac:dyDescent="0.25">
      <c r="A31" s="44">
        <v>704200</v>
      </c>
      <c r="B31" s="43">
        <f t="shared" ref="B31:B33" si="2">B30+1</f>
        <v>14</v>
      </c>
      <c r="C31" s="34" t="s">
        <v>69</v>
      </c>
      <c r="D31" s="34" t="s">
        <v>35</v>
      </c>
      <c r="E31" s="7"/>
      <c r="F31" s="7"/>
      <c r="G31" s="10">
        <v>0</v>
      </c>
      <c r="H31" s="10">
        <v>0</v>
      </c>
      <c r="I31" s="10">
        <f>+G31+H31</f>
        <v>0</v>
      </c>
    </row>
    <row r="32" spans="1:9" x14ac:dyDescent="0.25">
      <c r="A32" s="44">
        <v>709235</v>
      </c>
      <c r="B32" s="43">
        <f t="shared" si="2"/>
        <v>15</v>
      </c>
      <c r="C32" s="47" t="s">
        <v>71</v>
      </c>
      <c r="D32" s="46">
        <f>Rates!E9</f>
        <v>0.20569999999999999</v>
      </c>
      <c r="E32" s="7" t="s">
        <v>42</v>
      </c>
      <c r="F32" s="10"/>
      <c r="G32" s="10">
        <f>ROUND($D$32*H89,0)</f>
        <v>0</v>
      </c>
      <c r="H32" s="10">
        <f>ROUND($D$32*I89*1.03,0)</f>
        <v>0</v>
      </c>
      <c r="I32" s="10">
        <f>+G32+H32</f>
        <v>0</v>
      </c>
    </row>
    <row r="33" spans="1:12" x14ac:dyDescent="0.25">
      <c r="A33" s="44">
        <v>709110</v>
      </c>
      <c r="B33" s="43">
        <f t="shared" si="2"/>
        <v>16</v>
      </c>
      <c r="C33" s="47" t="s">
        <v>72</v>
      </c>
      <c r="D33" s="46"/>
      <c r="E33" s="7"/>
      <c r="F33" s="7"/>
      <c r="G33" s="11">
        <v>0</v>
      </c>
      <c r="H33" s="11"/>
      <c r="I33" s="11"/>
    </row>
    <row r="34" spans="1:12" ht="16.5" thickBot="1" x14ac:dyDescent="0.3">
      <c r="C34" s="6" t="s">
        <v>12</v>
      </c>
      <c r="D34" s="6"/>
      <c r="E34" s="7"/>
      <c r="F34" s="7"/>
      <c r="G34" s="28">
        <f>SUM(G29:G33)</f>
        <v>0</v>
      </c>
      <c r="H34" s="28">
        <f>SUM(H29:H33)</f>
        <v>0</v>
      </c>
      <c r="I34" s="28">
        <f>SUM(I29:I33)</f>
        <v>0</v>
      </c>
    </row>
    <row r="35" spans="1:12" ht="25.5" customHeight="1" thickTop="1" x14ac:dyDescent="0.25">
      <c r="C35" s="67" t="s">
        <v>38</v>
      </c>
      <c r="D35" s="67"/>
      <c r="E35" s="67"/>
      <c r="F35" s="67"/>
      <c r="G35" s="67"/>
      <c r="H35" s="67"/>
      <c r="I35" s="67"/>
    </row>
    <row r="36" spans="1:12" ht="15.75" customHeight="1" x14ac:dyDescent="0.25">
      <c r="C36" s="67" t="s">
        <v>36</v>
      </c>
      <c r="D36" s="67"/>
      <c r="E36" s="67"/>
      <c r="F36" s="67"/>
      <c r="G36" s="67"/>
      <c r="H36" s="67"/>
      <c r="I36" s="67"/>
    </row>
    <row r="37" spans="1:12" x14ac:dyDescent="0.25">
      <c r="C37" s="13"/>
      <c r="D37" s="13"/>
      <c r="E37" s="13"/>
      <c r="F37" s="7"/>
      <c r="G37" s="7"/>
      <c r="H37" s="7"/>
      <c r="I37" s="7"/>
      <c r="J37" s="7"/>
      <c r="K37" s="7"/>
      <c r="L37" s="3"/>
    </row>
    <row r="38" spans="1:12" x14ac:dyDescent="0.25">
      <c r="C38" s="13"/>
      <c r="D38" s="48"/>
      <c r="E38" s="35" t="s">
        <v>75</v>
      </c>
      <c r="F38" s="41"/>
      <c r="G38" s="38">
        <f>G29+G31+G32-G27</f>
        <v>0</v>
      </c>
      <c r="H38" s="38">
        <f t="shared" ref="H38:I38" si="3">H29+H31+H32-H27</f>
        <v>0</v>
      </c>
      <c r="I38" s="38">
        <f t="shared" si="3"/>
        <v>0</v>
      </c>
      <c r="J38" s="7"/>
      <c r="K38" s="7"/>
      <c r="L38" s="3"/>
    </row>
    <row r="39" spans="1:12" x14ac:dyDescent="0.25">
      <c r="C39" s="48"/>
      <c r="D39" s="48"/>
      <c r="E39" s="35" t="s">
        <v>76</v>
      </c>
      <c r="F39" s="41"/>
      <c r="G39" s="38">
        <f>G27+G33-G40</f>
        <v>0</v>
      </c>
      <c r="H39" s="38">
        <f t="shared" ref="H39:I39" si="4">H27+H33-H40</f>
        <v>0</v>
      </c>
      <c r="I39" s="38">
        <f t="shared" si="4"/>
        <v>0</v>
      </c>
      <c r="J39" s="7"/>
      <c r="K39" s="7"/>
      <c r="L39" s="3"/>
    </row>
    <row r="40" spans="1:12" x14ac:dyDescent="0.25">
      <c r="C40" s="39"/>
      <c r="D40" s="39"/>
      <c r="E40" s="40" t="s">
        <v>77</v>
      </c>
      <c r="F40" s="49"/>
      <c r="G40" s="36">
        <v>0</v>
      </c>
      <c r="H40" s="36">
        <v>0</v>
      </c>
      <c r="I40" s="36">
        <f>G40+H40</f>
        <v>0</v>
      </c>
      <c r="J40" s="7"/>
      <c r="K40" s="7"/>
      <c r="L40" s="3"/>
    </row>
    <row r="41" spans="1:12" x14ac:dyDescent="0.25">
      <c r="C41" s="39"/>
      <c r="D41" s="48"/>
      <c r="E41" s="35" t="s">
        <v>78</v>
      </c>
      <c r="F41" s="41"/>
      <c r="G41" s="38">
        <f>SUM(G38:G40)</f>
        <v>0</v>
      </c>
      <c r="H41" s="38">
        <f t="shared" ref="H41:I41" si="5">SUM(H38:H40)</f>
        <v>0</v>
      </c>
      <c r="I41" s="38">
        <f t="shared" si="5"/>
        <v>0</v>
      </c>
      <c r="J41" s="7"/>
      <c r="K41" s="7"/>
      <c r="L41" s="3"/>
    </row>
    <row r="42" spans="1:12" x14ac:dyDescent="0.25">
      <c r="C42" s="39"/>
      <c r="D42" s="39"/>
      <c r="E42" s="40" t="s">
        <v>79</v>
      </c>
      <c r="F42" s="49"/>
      <c r="G42" s="36">
        <f>G30</f>
        <v>0</v>
      </c>
      <c r="H42" s="36">
        <f t="shared" ref="H42:I42" si="6">H30</f>
        <v>0</v>
      </c>
      <c r="I42" s="36">
        <f t="shared" si="6"/>
        <v>0</v>
      </c>
      <c r="J42" s="7"/>
      <c r="K42" s="7"/>
      <c r="L42" s="3"/>
    </row>
    <row r="43" spans="1:12" ht="16.5" thickBot="1" x14ac:dyDescent="0.3">
      <c r="C43" s="13"/>
      <c r="D43" s="39"/>
      <c r="E43" s="35" t="s">
        <v>80</v>
      </c>
      <c r="F43" s="49"/>
      <c r="G43" s="42">
        <f>SUM(G41:G42)</f>
        <v>0</v>
      </c>
      <c r="H43" s="42">
        <f t="shared" ref="H43:I43" si="7">SUM(H41:H42)</f>
        <v>0</v>
      </c>
      <c r="I43" s="42">
        <f t="shared" si="7"/>
        <v>0</v>
      </c>
      <c r="J43" s="7"/>
      <c r="K43" s="7"/>
      <c r="L43" s="3"/>
    </row>
    <row r="44" spans="1:12" s="31" customFormat="1" ht="16.5" thickTop="1" x14ac:dyDescent="0.25">
      <c r="C44" s="39"/>
      <c r="D44" s="39"/>
      <c r="E44" s="35"/>
      <c r="F44" s="49"/>
      <c r="G44" s="41"/>
      <c r="H44" s="41"/>
      <c r="I44" s="41"/>
      <c r="J44" s="34"/>
      <c r="K44" s="34"/>
      <c r="L44" s="32"/>
    </row>
    <row r="45" spans="1:12" ht="15.75" customHeight="1" x14ac:dyDescent="0.3">
      <c r="C45" s="5" t="s">
        <v>13</v>
      </c>
      <c r="D45" s="6"/>
      <c r="E45" s="7"/>
      <c r="F45" s="7"/>
      <c r="G45" s="7"/>
      <c r="H45" s="7"/>
      <c r="I45" s="7"/>
      <c r="J45" s="7"/>
      <c r="K45" s="7"/>
    </row>
    <row r="46" spans="1:12" ht="15" customHeight="1" x14ac:dyDescent="0.25">
      <c r="C46" s="6"/>
      <c r="D46" s="6"/>
      <c r="E46" s="15" t="s">
        <v>33</v>
      </c>
      <c r="F46" s="15" t="s">
        <v>14</v>
      </c>
      <c r="G46" s="15" t="s">
        <v>15</v>
      </c>
      <c r="H46" s="15" t="s">
        <v>50</v>
      </c>
      <c r="I46" s="15" t="s">
        <v>51</v>
      </c>
    </row>
    <row r="47" spans="1:12" ht="15" customHeight="1" thickBot="1" x14ac:dyDescent="0.3">
      <c r="C47" s="7"/>
      <c r="D47" s="7"/>
      <c r="E47" s="15" t="s">
        <v>34</v>
      </c>
      <c r="F47" s="15" t="s">
        <v>16</v>
      </c>
      <c r="G47" s="15" t="s">
        <v>17</v>
      </c>
      <c r="H47" s="9" t="s">
        <v>26</v>
      </c>
      <c r="I47" s="9" t="s">
        <v>26</v>
      </c>
    </row>
    <row r="48" spans="1:12" ht="13.5" customHeight="1" thickTop="1" x14ac:dyDescent="0.25">
      <c r="C48" s="6" t="s">
        <v>18</v>
      </c>
      <c r="D48" s="6"/>
      <c r="E48" s="7"/>
      <c r="F48" s="7"/>
      <c r="G48" s="7"/>
      <c r="H48" s="7"/>
      <c r="I48" s="7"/>
    </row>
    <row r="49" spans="3:9" ht="13.5" customHeight="1" x14ac:dyDescent="0.25">
      <c r="C49" s="7" t="str">
        <f>D6</f>
        <v>Name, Associate Professor (PI)</v>
      </c>
      <c r="D49" s="7"/>
      <c r="E49" s="7"/>
      <c r="F49" s="7" t="s">
        <v>19</v>
      </c>
      <c r="G49" s="16" t="s">
        <v>19</v>
      </c>
      <c r="H49" s="7"/>
      <c r="I49" s="7"/>
    </row>
    <row r="50" spans="3:9" ht="13.5" customHeight="1" x14ac:dyDescent="0.25">
      <c r="C50" s="7" t="str">
        <f>CONCATENATE("     Sponsor - ",TEXT(F50,"0"), " summer months @ ",TEXT(G50,"0%"))</f>
        <v xml:space="preserve">     Sponsor - 1 summer months @ 100%</v>
      </c>
      <c r="D50" s="7"/>
      <c r="E50" s="10">
        <v>0</v>
      </c>
      <c r="F50" s="18">
        <v>1</v>
      </c>
      <c r="G50" s="19">
        <v>1</v>
      </c>
      <c r="H50" s="10">
        <f>ROUND($E50*$F50*$G50,0)</f>
        <v>0</v>
      </c>
      <c r="I50" s="10">
        <f>ROUND($E50*$F50*$G50*1.03,0)</f>
        <v>0</v>
      </c>
    </row>
    <row r="51" spans="3:9" ht="13.5" customHeight="1" x14ac:dyDescent="0.25">
      <c r="C51" s="7" t="str">
        <f>CONCATENATE("     Sponsor - ",TEXT(F51,"0"), "academic months @ ",TEXT(G51,"0%"))</f>
        <v xml:space="preserve">     Sponsor - 9academic months @ 0%</v>
      </c>
      <c r="D51" s="7"/>
      <c r="E51" s="10"/>
      <c r="F51" s="18">
        <v>9</v>
      </c>
      <c r="G51" s="29">
        <v>0</v>
      </c>
      <c r="H51" s="10">
        <f>ROUND($E50*$F51*$G51,0)</f>
        <v>0</v>
      </c>
      <c r="I51" s="10">
        <f>ROUND($E50*$F51*$G51*1.03,0)</f>
        <v>0</v>
      </c>
    </row>
    <row r="52" spans="3:9" ht="13.5" customHeight="1" x14ac:dyDescent="0.25">
      <c r="C52" s="7" t="s">
        <v>29</v>
      </c>
      <c r="D52" s="24">
        <f>Rates!C3</f>
        <v>0.30330000000000001</v>
      </c>
      <c r="E52" s="7"/>
      <c r="F52" s="18"/>
      <c r="G52" s="19"/>
      <c r="H52" s="10">
        <f>ROUND((H50+H51)*$D52,0)</f>
        <v>0</v>
      </c>
      <c r="I52" s="10">
        <f>ROUND((I50+I51)*$D52*1.03,0)</f>
        <v>0</v>
      </c>
    </row>
    <row r="53" spans="3:9" ht="6" customHeight="1" x14ac:dyDescent="0.25">
      <c r="C53" s="7"/>
      <c r="D53" s="25"/>
      <c r="E53" s="7"/>
      <c r="F53" s="18"/>
      <c r="G53" s="19"/>
      <c r="H53" s="10"/>
      <c r="I53" s="10"/>
    </row>
    <row r="54" spans="3:9" ht="13.5" customHeight="1" x14ac:dyDescent="0.25">
      <c r="C54" s="20" t="str">
        <f>D7</f>
        <v>Name, Associate Professor (PI)</v>
      </c>
      <c r="D54" s="26"/>
      <c r="E54" s="7"/>
      <c r="F54" s="7"/>
      <c r="G54" s="7"/>
      <c r="H54" s="7"/>
      <c r="I54" s="7"/>
    </row>
    <row r="55" spans="3:9" ht="13.5" customHeight="1" x14ac:dyDescent="0.25">
      <c r="C55" s="7" t="str">
        <f>CONCATENATE("     Sponsor - ",TEXT(F55,"0"), " summer months @ ",TEXT(G55,"0%"))</f>
        <v xml:space="preserve">     Sponsor - 1 summer months @ 100%</v>
      </c>
      <c r="D55" s="25"/>
      <c r="E55" s="10">
        <v>0</v>
      </c>
      <c r="F55" s="18">
        <v>1</v>
      </c>
      <c r="G55" s="19">
        <v>1</v>
      </c>
      <c r="H55" s="10">
        <v>0</v>
      </c>
      <c r="I55" s="10">
        <f>ROUND($E55*$F55*$G55*1.03,0)</f>
        <v>0</v>
      </c>
    </row>
    <row r="56" spans="3:9" ht="13.5" customHeight="1" x14ac:dyDescent="0.25">
      <c r="C56" s="7" t="str">
        <f>CONCATENATE("     Sponsor - ",TEXT(F56,"0"), "academic months @ ",TEXT(G56,"0%"))</f>
        <v xml:space="preserve">     Sponsor - 9academic months @ 0%</v>
      </c>
      <c r="D56" s="7"/>
      <c r="E56" s="10"/>
      <c r="F56" s="18">
        <v>9</v>
      </c>
      <c r="G56" s="29">
        <v>0</v>
      </c>
      <c r="H56" s="10">
        <f>ROUND($E55*$F56*$G56,0)</f>
        <v>0</v>
      </c>
      <c r="I56" s="10">
        <f>ROUND($E55*$F56*$G56*1.03,0)</f>
        <v>0</v>
      </c>
    </row>
    <row r="57" spans="3:9" ht="13.5" customHeight="1" x14ac:dyDescent="0.25">
      <c r="C57" s="7" t="s">
        <v>53</v>
      </c>
      <c r="D57" s="24">
        <f>+D52</f>
        <v>0.30330000000000001</v>
      </c>
      <c r="E57" s="7"/>
      <c r="F57" s="18"/>
      <c r="G57" s="19"/>
      <c r="H57" s="10">
        <f>ROUND((H55+H56)*$D57,0)</f>
        <v>0</v>
      </c>
      <c r="I57" s="10">
        <f>ROUND((I55+I56)*$D57*1.03,0)</f>
        <v>0</v>
      </c>
    </row>
    <row r="58" spans="3:9" ht="6" customHeight="1" x14ac:dyDescent="0.25">
      <c r="C58" s="7"/>
      <c r="D58" s="25"/>
      <c r="E58" s="7"/>
      <c r="F58" s="7"/>
      <c r="G58" s="7"/>
      <c r="H58" s="11"/>
      <c r="I58" s="11"/>
    </row>
    <row r="59" spans="3:9" ht="13.5" customHeight="1" x14ac:dyDescent="0.25">
      <c r="C59" s="7"/>
      <c r="D59" s="27" t="s">
        <v>20</v>
      </c>
      <c r="E59" s="6"/>
      <c r="F59" s="7"/>
      <c r="G59" s="7"/>
      <c r="H59" s="12">
        <f>SUM(H49:H58)</f>
        <v>0</v>
      </c>
      <c r="I59" s="12">
        <f>SUM(I49:I58)</f>
        <v>0</v>
      </c>
    </row>
    <row r="60" spans="3:9" ht="6" customHeight="1" x14ac:dyDescent="0.25">
      <c r="C60" s="7"/>
      <c r="D60" s="27"/>
      <c r="E60" s="6"/>
      <c r="F60" s="7"/>
      <c r="G60" s="7"/>
      <c r="H60" s="12"/>
      <c r="I60" s="12"/>
    </row>
    <row r="61" spans="3:9" ht="13.5" customHeight="1" x14ac:dyDescent="0.25">
      <c r="C61" s="7" t="s">
        <v>23</v>
      </c>
      <c r="D61" s="25">
        <v>0</v>
      </c>
      <c r="E61" s="7"/>
      <c r="F61" s="18"/>
      <c r="G61" s="16"/>
      <c r="H61" s="10"/>
      <c r="I61" s="10"/>
    </row>
    <row r="62" spans="3:9" ht="13.5" customHeight="1" x14ac:dyDescent="0.25">
      <c r="C62" s="7" t="str">
        <f>CONCATENATE("     Sponsor - ",TEXT(F62,"0"), " months @ ",TEXT(G62,"0%"))</f>
        <v xml:space="preserve">     Sponsor - 12 months @ 50%</v>
      </c>
      <c r="D62" s="25"/>
      <c r="E62" s="17">
        <v>3500</v>
      </c>
      <c r="F62" s="18">
        <v>12</v>
      </c>
      <c r="G62" s="19">
        <v>0.5</v>
      </c>
      <c r="H62" s="10">
        <f>ROUND($D61*$E62*$F62*$G62,0)</f>
        <v>0</v>
      </c>
      <c r="I62" s="10">
        <f>ROUND($E62*$F62*$G62*D61*1.03,0)</f>
        <v>0</v>
      </c>
    </row>
    <row r="63" spans="3:9" ht="13.5" customHeight="1" x14ac:dyDescent="0.25">
      <c r="C63" s="7" t="s">
        <v>29</v>
      </c>
      <c r="D63" s="24">
        <f>Rates!C4</f>
        <v>0.22309999999999999</v>
      </c>
      <c r="E63" s="7"/>
      <c r="F63" s="18"/>
      <c r="G63" s="19"/>
      <c r="H63" s="10">
        <f>ROUND(H62*$D63,0)</f>
        <v>0</v>
      </c>
      <c r="I63" s="10">
        <f>ROUND(I62*$D63*1.03,0)</f>
        <v>0</v>
      </c>
    </row>
    <row r="64" spans="3:9" ht="6" customHeight="1" x14ac:dyDescent="0.25">
      <c r="C64" s="7"/>
      <c r="D64" s="25"/>
      <c r="E64" s="7"/>
      <c r="F64" s="7"/>
      <c r="G64" s="7"/>
      <c r="H64" s="14"/>
      <c r="I64" s="14"/>
    </row>
    <row r="65" spans="3:9" ht="15.75" customHeight="1" x14ac:dyDescent="0.25">
      <c r="C65" s="7"/>
      <c r="D65" s="27" t="s">
        <v>21</v>
      </c>
      <c r="E65" s="6"/>
      <c r="F65" s="7"/>
      <c r="G65" s="7"/>
      <c r="H65" s="12">
        <f>SUM(H61:H64)</f>
        <v>0</v>
      </c>
      <c r="I65" s="12">
        <f>SUM(I61:I64)</f>
        <v>0</v>
      </c>
    </row>
    <row r="66" spans="3:9" ht="6" customHeight="1" x14ac:dyDescent="0.25">
      <c r="C66" s="7"/>
      <c r="D66" s="27"/>
      <c r="E66" s="6"/>
      <c r="F66" s="7"/>
      <c r="G66" s="7"/>
      <c r="H66" s="12"/>
      <c r="I66" s="12"/>
    </row>
    <row r="67" spans="3:9" ht="13.5" customHeight="1" x14ac:dyDescent="0.25">
      <c r="C67" s="7" t="s">
        <v>47</v>
      </c>
      <c r="D67" s="25">
        <v>0</v>
      </c>
      <c r="E67" s="7"/>
      <c r="F67" s="18"/>
      <c r="G67" s="16"/>
      <c r="H67" s="10"/>
      <c r="I67" s="10"/>
    </row>
    <row r="68" spans="3:9" ht="13.5" customHeight="1" x14ac:dyDescent="0.25">
      <c r="C68" s="7" t="str">
        <f>CONCATENATE("     Sponsor - ",TEXT(F68,"0"), " months @ ",TEXT(G68,"0%"))</f>
        <v xml:space="preserve">     Sponsor - 12 months @ 50%</v>
      </c>
      <c r="D68" s="25"/>
      <c r="E68" s="17">
        <v>3500</v>
      </c>
      <c r="F68" s="18">
        <v>12</v>
      </c>
      <c r="G68" s="19">
        <v>0.5</v>
      </c>
      <c r="H68" s="10">
        <f>ROUND($D67*$E68*$F68*$G68,0)</f>
        <v>0</v>
      </c>
      <c r="I68" s="10">
        <f>ROUND($E68*$F68*$G68*D67*1.03,0)</f>
        <v>0</v>
      </c>
    </row>
    <row r="69" spans="3:9" ht="13.5" customHeight="1" x14ac:dyDescent="0.25">
      <c r="C69" s="7" t="s">
        <v>29</v>
      </c>
      <c r="D69" s="24">
        <f>Rates!C5</f>
        <v>0.37630000000000002</v>
      </c>
      <c r="E69" s="7"/>
      <c r="F69" s="18"/>
      <c r="G69" s="19"/>
      <c r="H69" s="10">
        <f>ROUND(H68*$D69,0)</f>
        <v>0</v>
      </c>
      <c r="I69" s="10">
        <f>ROUND(I68*$D69*1.03,0)</f>
        <v>0</v>
      </c>
    </row>
    <row r="70" spans="3:9" ht="6" customHeight="1" x14ac:dyDescent="0.25">
      <c r="C70" s="7"/>
      <c r="D70" s="25"/>
      <c r="E70" s="7"/>
      <c r="F70" s="7"/>
      <c r="G70" s="7"/>
      <c r="H70" s="14"/>
      <c r="I70" s="14"/>
    </row>
    <row r="71" spans="3:9" ht="15.75" customHeight="1" x14ac:dyDescent="0.25">
      <c r="C71" s="7"/>
      <c r="D71" s="27" t="s">
        <v>46</v>
      </c>
      <c r="E71" s="6"/>
      <c r="F71" s="7"/>
      <c r="G71" s="7"/>
      <c r="H71" s="12">
        <f>SUM(H67:H70)</f>
        <v>0</v>
      </c>
      <c r="I71" s="12">
        <f>SUM(I67:I70)</f>
        <v>0</v>
      </c>
    </row>
    <row r="72" spans="3:9" ht="6" customHeight="1" x14ac:dyDescent="0.25">
      <c r="C72" s="7"/>
      <c r="D72" s="27"/>
      <c r="E72" s="6"/>
      <c r="F72" s="7"/>
      <c r="G72" s="7"/>
      <c r="H72" s="12"/>
      <c r="I72" s="12"/>
    </row>
    <row r="73" spans="3:9" ht="13.5" customHeight="1" x14ac:dyDescent="0.25">
      <c r="C73" s="7" t="s">
        <v>39</v>
      </c>
      <c r="D73" s="25">
        <v>0</v>
      </c>
      <c r="E73" s="6"/>
      <c r="F73" s="7"/>
      <c r="G73" s="7"/>
      <c r="H73" s="7"/>
      <c r="I73" s="7"/>
    </row>
    <row r="74" spans="3:9" ht="13.5" customHeight="1" x14ac:dyDescent="0.25">
      <c r="C74" s="7" t="str">
        <f>CONCATENATE("     Sponsor - ",TEXT(F74,"0"), " months @ ",TEXT(G74,"0%"))</f>
        <v xml:space="preserve">     Sponsor - 12 months @ 50%</v>
      </c>
      <c r="D74" s="27"/>
      <c r="E74" s="17">
        <v>3110</v>
      </c>
      <c r="F74" s="18">
        <v>12</v>
      </c>
      <c r="G74" s="19">
        <v>0.5</v>
      </c>
      <c r="H74" s="10">
        <f>ROUND($D73*$E74*$F74*$G74,0)</f>
        <v>0</v>
      </c>
      <c r="I74" s="10">
        <f>ROUND($D73*($E74)*$F74*$G74*1.03,0)</f>
        <v>0</v>
      </c>
    </row>
    <row r="75" spans="3:9" ht="13.5" customHeight="1" x14ac:dyDescent="0.25">
      <c r="C75" s="7" t="s">
        <v>29</v>
      </c>
      <c r="D75" s="24">
        <f>Rates!C6</f>
        <v>6.1499999999999999E-2</v>
      </c>
      <c r="E75" s="6"/>
      <c r="F75" s="18"/>
      <c r="G75" s="19"/>
      <c r="H75" s="10">
        <f>ROUND(H74*$D75,0)</f>
        <v>0</v>
      </c>
      <c r="I75" s="10">
        <f>ROUND(I74*$D75*1.03,0)</f>
        <v>0</v>
      </c>
    </row>
    <row r="76" spans="3:9" ht="6" customHeight="1" x14ac:dyDescent="0.25">
      <c r="C76" s="7"/>
      <c r="D76" s="25"/>
      <c r="E76" s="6"/>
      <c r="F76" s="7"/>
      <c r="G76" s="7"/>
      <c r="H76" s="7"/>
      <c r="I76" s="7"/>
    </row>
    <row r="77" spans="3:9" ht="13.5" customHeight="1" x14ac:dyDescent="0.25">
      <c r="C77" s="7" t="s">
        <v>40</v>
      </c>
      <c r="D77" s="25">
        <v>0</v>
      </c>
      <c r="E77" s="6"/>
      <c r="F77" s="7"/>
      <c r="G77" s="7"/>
      <c r="H77" s="7"/>
      <c r="I77" s="7"/>
    </row>
    <row r="78" spans="3:9" ht="13.5" customHeight="1" x14ac:dyDescent="0.25">
      <c r="C78" s="7" t="str">
        <f>CONCATENATE("     Sponsor - ",TEXT(F78,"0"), " months @ ",TEXT(G78,"0%"))</f>
        <v xml:space="preserve">     Sponsor - 12 months @ 50%</v>
      </c>
      <c r="D78" s="27"/>
      <c r="E78" s="17">
        <v>2700</v>
      </c>
      <c r="F78" s="18">
        <v>12</v>
      </c>
      <c r="G78" s="19">
        <v>0.5</v>
      </c>
      <c r="H78" s="10">
        <f>ROUND($D77*$E78*$F78*$G78,0)</f>
        <v>0</v>
      </c>
      <c r="I78" s="10">
        <f>ROUND($D77*($E78)*$F78*$G78*1.03,0)</f>
        <v>0</v>
      </c>
    </row>
    <row r="79" spans="3:9" ht="13.5" customHeight="1" x14ac:dyDescent="0.25">
      <c r="C79" s="7" t="s">
        <v>29</v>
      </c>
      <c r="D79" s="24">
        <f>+D75</f>
        <v>6.1499999999999999E-2</v>
      </c>
      <c r="E79" s="6"/>
      <c r="F79" s="18"/>
      <c r="G79" s="19"/>
      <c r="H79" s="10">
        <f>ROUND(H78*$D79,0)</f>
        <v>0</v>
      </c>
      <c r="I79" s="10">
        <f>ROUND(I78*$D79*1.03,0)</f>
        <v>0</v>
      </c>
    </row>
    <row r="80" spans="3:9" ht="6" customHeight="1" x14ac:dyDescent="0.25">
      <c r="C80" s="7"/>
      <c r="D80" s="6"/>
      <c r="E80" s="6"/>
      <c r="F80" s="7"/>
      <c r="G80" s="7"/>
      <c r="H80" s="14"/>
      <c r="I80" s="14"/>
    </row>
    <row r="81" spans="3:11" ht="15.75" customHeight="1" x14ac:dyDescent="0.25">
      <c r="C81" s="7"/>
      <c r="D81" s="6" t="s">
        <v>22</v>
      </c>
      <c r="E81" s="6"/>
      <c r="F81" s="7"/>
      <c r="G81" s="7"/>
      <c r="H81" s="12">
        <f>SUM(H73:H80)</f>
        <v>0</v>
      </c>
      <c r="I81" s="12">
        <f>SUM(I73:I80)</f>
        <v>0</v>
      </c>
      <c r="K81" s="3">
        <f>H81+I81</f>
        <v>0</v>
      </c>
    </row>
    <row r="82" spans="3:11" ht="6" customHeight="1" x14ac:dyDescent="0.25">
      <c r="C82" s="7"/>
      <c r="D82" s="7"/>
      <c r="E82" s="6"/>
      <c r="F82" s="7"/>
      <c r="G82" s="7"/>
      <c r="H82" s="13"/>
      <c r="I82" s="13"/>
    </row>
    <row r="83" spans="3:11" ht="13.5" customHeight="1" x14ac:dyDescent="0.25">
      <c r="C83" s="7" t="s">
        <v>44</v>
      </c>
      <c r="D83" s="25">
        <v>0</v>
      </c>
      <c r="E83" s="7"/>
      <c r="F83" s="18"/>
      <c r="G83" s="16"/>
      <c r="H83" s="10"/>
      <c r="I83" s="10"/>
    </row>
    <row r="84" spans="3:11" ht="13.5" customHeight="1" x14ac:dyDescent="0.25">
      <c r="C84" s="7" t="str">
        <f>CONCATENATE("     Sponsor - ",TEXT(F84,"0"), " months @ ",TEXT(G84,"0%"))</f>
        <v xml:space="preserve">     Sponsor - 12 months @ 25%</v>
      </c>
      <c r="D84" s="25"/>
      <c r="E84" s="17">
        <v>1733</v>
      </c>
      <c r="F84" s="18">
        <v>12</v>
      </c>
      <c r="G84" s="19">
        <v>0.25</v>
      </c>
      <c r="H84" s="10">
        <f>ROUND($D83*$E84*$F84*$G84,0)</f>
        <v>0</v>
      </c>
      <c r="I84" s="10">
        <f>ROUND($D83*($E84)*$F84*$G84*1.03,0)</f>
        <v>0</v>
      </c>
    </row>
    <row r="85" spans="3:11" ht="13.5" customHeight="1" x14ac:dyDescent="0.25">
      <c r="C85" s="7" t="s">
        <v>29</v>
      </c>
      <c r="D85" s="24">
        <f>Rates!C7</f>
        <v>1.9699999999999999E-2</v>
      </c>
      <c r="E85" s="7"/>
      <c r="F85" s="18"/>
      <c r="G85" s="19"/>
      <c r="H85" s="10">
        <f>ROUND(H84*$D85,0)</f>
        <v>0</v>
      </c>
      <c r="I85" s="10">
        <f>ROUND(I84*$D85*1.03,0)</f>
        <v>0</v>
      </c>
    </row>
    <row r="86" spans="3:11" ht="6" customHeight="1" x14ac:dyDescent="0.25">
      <c r="C86" s="7"/>
      <c r="D86" s="6"/>
      <c r="E86" s="6"/>
      <c r="F86" s="7"/>
      <c r="G86" s="7"/>
      <c r="H86" s="14"/>
      <c r="I86" s="14"/>
    </row>
    <row r="87" spans="3:11" ht="15.75" customHeight="1" x14ac:dyDescent="0.25">
      <c r="C87" s="7"/>
      <c r="D87" s="6" t="s">
        <v>43</v>
      </c>
      <c r="E87" s="6"/>
      <c r="F87" s="7"/>
      <c r="G87" s="7"/>
      <c r="H87" s="12">
        <f>SUM(H83:H86)</f>
        <v>0</v>
      </c>
      <c r="I87" s="12">
        <f>SUM(I83:I86)</f>
        <v>0</v>
      </c>
    </row>
    <row r="88" spans="3:11" ht="12" customHeight="1" x14ac:dyDescent="0.25">
      <c r="C88" s="7"/>
      <c r="D88" s="7"/>
      <c r="E88" s="6"/>
      <c r="F88" s="7"/>
      <c r="G88" s="7"/>
      <c r="H88" s="13"/>
      <c r="I88" s="13"/>
    </row>
    <row r="89" spans="3:11" ht="15.75" customHeight="1" x14ac:dyDescent="0.25">
      <c r="C89" s="6" t="s">
        <v>41</v>
      </c>
      <c r="D89" s="7"/>
      <c r="E89" s="6"/>
      <c r="F89" s="7"/>
      <c r="G89" s="7"/>
      <c r="H89" s="21">
        <f>H74+H78</f>
        <v>0</v>
      </c>
      <c r="I89" s="21">
        <f>I74+I78</f>
        <v>0</v>
      </c>
    </row>
    <row r="90" spans="3:11" ht="12" customHeight="1" x14ac:dyDescent="0.25">
      <c r="C90" s="7"/>
      <c r="D90" s="7"/>
      <c r="E90" s="6"/>
      <c r="F90" s="7"/>
      <c r="G90" s="7"/>
      <c r="H90" s="13"/>
      <c r="I90" s="13"/>
    </row>
    <row r="91" spans="3:11" ht="15.75" customHeight="1" x14ac:dyDescent="0.25">
      <c r="C91" s="6" t="s">
        <v>28</v>
      </c>
      <c r="D91" s="7"/>
      <c r="E91" s="6"/>
      <c r="F91" s="7"/>
      <c r="G91" s="7"/>
      <c r="H91" s="21">
        <f>H50+H51+H55+H56+H62+H74+H78+H84+H68</f>
        <v>0</v>
      </c>
      <c r="I91" s="21">
        <f>I50+I51+I55+I56+I62+I74+I78+I84+I68</f>
        <v>0</v>
      </c>
    </row>
    <row r="92" spans="3:11" ht="12" customHeight="1" x14ac:dyDescent="0.25">
      <c r="C92" s="7"/>
      <c r="D92" s="7"/>
      <c r="E92" s="6"/>
      <c r="F92" s="7"/>
      <c r="G92" s="7"/>
      <c r="H92" s="13"/>
      <c r="I92" s="13"/>
    </row>
    <row r="93" spans="3:11" ht="15.75" customHeight="1" x14ac:dyDescent="0.25">
      <c r="C93" s="6" t="s">
        <v>25</v>
      </c>
      <c r="D93" s="7"/>
      <c r="E93" s="6"/>
      <c r="F93" s="7"/>
      <c r="G93" s="7"/>
      <c r="H93" s="22">
        <f>H52+H57+H63+H75+H79+H85</f>
        <v>0</v>
      </c>
      <c r="I93" s="22">
        <f>I52+I57+I63+I75+I79+I85+I69</f>
        <v>0</v>
      </c>
    </row>
    <row r="94" spans="3:11" ht="12" customHeight="1" x14ac:dyDescent="0.25">
      <c r="C94" s="7"/>
      <c r="D94" s="7"/>
      <c r="E94" s="6"/>
      <c r="F94" s="7"/>
      <c r="G94" s="7"/>
      <c r="H94" s="13"/>
      <c r="I94" s="13"/>
    </row>
    <row r="95" spans="3:11" ht="15.75" customHeight="1" thickBot="1" x14ac:dyDescent="0.3">
      <c r="C95" s="6" t="s">
        <v>24</v>
      </c>
      <c r="D95" s="6"/>
      <c r="E95" s="7"/>
      <c r="F95" s="7"/>
      <c r="G95" s="7"/>
      <c r="H95" s="23">
        <f>H59+H65+H81+H87</f>
        <v>0</v>
      </c>
      <c r="I95" s="23">
        <f>I59+I65+I81+I87</f>
        <v>0</v>
      </c>
    </row>
    <row r="96" spans="3:11" ht="13.5" customHeight="1" thickTop="1" x14ac:dyDescent="0.25">
      <c r="C96" s="2"/>
      <c r="D96" s="2"/>
      <c r="H96" s="4"/>
      <c r="I96" s="4"/>
    </row>
    <row r="97" spans="10:12" x14ac:dyDescent="0.25">
      <c r="J97" s="3"/>
      <c r="K97" s="3"/>
      <c r="L97" s="3"/>
    </row>
    <row r="98" spans="10:12" x14ac:dyDescent="0.25">
      <c r="J98" s="3"/>
      <c r="K98" s="3"/>
      <c r="L98" s="3"/>
    </row>
    <row r="99" spans="10:12" x14ac:dyDescent="0.25">
      <c r="J99" s="3"/>
      <c r="K99" s="3"/>
      <c r="L99" s="3"/>
    </row>
    <row r="100" spans="10:12" x14ac:dyDescent="0.25">
      <c r="J100" s="3"/>
      <c r="K100" s="3"/>
      <c r="L100" s="3"/>
    </row>
    <row r="101" spans="10:12" x14ac:dyDescent="0.25">
      <c r="J101" s="3"/>
      <c r="K101" s="3"/>
      <c r="L101" s="3"/>
    </row>
  </sheetData>
  <protectedRanges>
    <protectedRange password="83DB" sqref="D38:I44" name="Range1"/>
  </protectedRanges>
  <mergeCells count="2">
    <mergeCell ref="C35:I35"/>
    <mergeCell ref="C36:I36"/>
  </mergeCells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A9F4-5500-4D03-9EF8-ED8FAB6EA9F9}">
  <dimension ref="A1:G9"/>
  <sheetViews>
    <sheetView workbookViewId="0">
      <selection activeCell="B23" sqref="B23"/>
    </sheetView>
  </sheetViews>
  <sheetFormatPr defaultColWidth="8.7109375" defaultRowHeight="12.75" x14ac:dyDescent="0.2"/>
  <cols>
    <col min="1" max="1" width="8.7109375" style="30"/>
    <col min="2" max="2" width="12.5703125" style="30" bestFit="1" customWidth="1"/>
    <col min="3" max="4" width="8.7109375" style="30"/>
    <col min="5" max="5" width="9" style="30" bestFit="1" customWidth="1"/>
    <col min="6" max="6" width="16.5703125" style="30" bestFit="1" customWidth="1"/>
    <col min="7" max="7" width="9" style="30" bestFit="1" customWidth="1"/>
    <col min="8" max="16384" width="8.7109375" style="30"/>
  </cols>
  <sheetData>
    <row r="1" spans="1:7" x14ac:dyDescent="0.2">
      <c r="A1" s="68" t="s">
        <v>81</v>
      </c>
      <c r="B1" s="68"/>
      <c r="C1" s="68"/>
      <c r="D1" s="68"/>
      <c r="E1" s="68"/>
      <c r="F1" s="68"/>
    </row>
    <row r="2" spans="1:7" x14ac:dyDescent="0.2">
      <c r="A2" s="55"/>
      <c r="B2" s="55"/>
      <c r="C2" s="55"/>
      <c r="D2" s="55"/>
      <c r="E2" s="55"/>
      <c r="F2" s="55"/>
    </row>
    <row r="3" spans="1:7" ht="12.6" customHeight="1" x14ac:dyDescent="0.2">
      <c r="A3" s="69" t="s">
        <v>82</v>
      </c>
      <c r="B3" s="56" t="s">
        <v>83</v>
      </c>
      <c r="C3" s="57">
        <v>0.30330000000000001</v>
      </c>
      <c r="E3" s="69" t="s">
        <v>84</v>
      </c>
      <c r="F3" s="56" t="s">
        <v>85</v>
      </c>
      <c r="G3" s="57">
        <v>0.54900000000000004</v>
      </c>
    </row>
    <row r="4" spans="1:7" x14ac:dyDescent="0.2">
      <c r="A4" s="70"/>
      <c r="B4" s="58" t="s">
        <v>86</v>
      </c>
      <c r="C4" s="59">
        <v>0.22309999999999999</v>
      </c>
      <c r="E4" s="70"/>
      <c r="F4" s="58" t="s">
        <v>87</v>
      </c>
      <c r="G4" s="59">
        <v>0.496</v>
      </c>
    </row>
    <row r="5" spans="1:7" x14ac:dyDescent="0.2">
      <c r="A5" s="70"/>
      <c r="B5" s="58" t="s">
        <v>47</v>
      </c>
      <c r="C5" s="59">
        <v>0.37630000000000002</v>
      </c>
      <c r="E5" s="70"/>
      <c r="F5" s="58" t="s">
        <v>88</v>
      </c>
      <c r="G5" s="59">
        <v>0.26900000000000002</v>
      </c>
    </row>
    <row r="6" spans="1:7" x14ac:dyDescent="0.2">
      <c r="A6" s="70"/>
      <c r="B6" s="58" t="s">
        <v>89</v>
      </c>
      <c r="C6" s="59">
        <v>6.1499999999999999E-2</v>
      </c>
      <c r="E6" s="70"/>
      <c r="F6" s="58" t="s">
        <v>90</v>
      </c>
      <c r="G6" s="59">
        <v>0.378</v>
      </c>
    </row>
    <row r="7" spans="1:7" x14ac:dyDescent="0.2">
      <c r="A7" s="71"/>
      <c r="B7" s="60" t="s">
        <v>91</v>
      </c>
      <c r="C7" s="61">
        <v>1.9699999999999999E-2</v>
      </c>
      <c r="E7" s="71"/>
      <c r="F7" s="60" t="s">
        <v>92</v>
      </c>
      <c r="G7" s="61">
        <v>0.26300000000000001</v>
      </c>
    </row>
    <row r="8" spans="1:7" x14ac:dyDescent="0.2">
      <c r="A8" s="62"/>
      <c r="C8" s="63"/>
    </row>
    <row r="9" spans="1:7" x14ac:dyDescent="0.2">
      <c r="C9" s="64" t="s">
        <v>93</v>
      </c>
      <c r="D9" s="65"/>
      <c r="E9" s="66">
        <v>0.20569999999999999</v>
      </c>
    </row>
  </sheetData>
  <mergeCells count="3">
    <mergeCell ref="A1:F1"/>
    <mergeCell ref="A3:A7"/>
    <mergeCell ref="E3:E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D920708B9AC4B854920A6B8A02B05" ma:contentTypeVersion="9" ma:contentTypeDescription="Create a new document." ma:contentTypeScope="" ma:versionID="e74d03114d0fb962a255ab28bf191820">
  <xsd:schema xmlns:xsd="http://www.w3.org/2001/XMLSchema" xmlns:xs="http://www.w3.org/2001/XMLSchema" xmlns:p="http://schemas.microsoft.com/office/2006/metadata/properties" xmlns:ns3="c2b6fc54-a185-485a-a9cc-a40ac8b35dc9" targetNamespace="http://schemas.microsoft.com/office/2006/metadata/properties" ma:root="true" ma:fieldsID="73aef6c0bde4092ec579ae665bb48657" ns3:_="">
    <xsd:import namespace="c2b6fc54-a185-485a-a9cc-a40ac8b35d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6fc54-a185-485a-a9cc-a40ac8b35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F1367A-1831-463B-AD9E-1808E4BCA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6fc54-a185-485a-a9cc-a40ac8b35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E9695B-96F5-409E-A062-3B16C019F4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03E11A-5FFE-415D-BEB4-35511EFD752D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2b6fc54-a185-485a-a9cc-a40ac8b35dc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F&amp;A No CS</vt:lpstr>
      <vt:lpstr>Rates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Schlais</dc:creator>
  <cp:lastModifiedBy>Brown, Amy</cp:lastModifiedBy>
  <cp:lastPrinted>2021-07-23T14:48:19Z</cp:lastPrinted>
  <dcterms:created xsi:type="dcterms:W3CDTF">1998-06-23T13:37:39Z</dcterms:created>
  <dcterms:modified xsi:type="dcterms:W3CDTF">2021-11-09T20:43:22Z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0x010100996D920708B9AC4B854920A6B8A02B05</vt:lpwstr>
  </property>
</Properties>
</file>